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daisuke_7.tanaka\Downloads\1217用\"/>
    </mc:Choice>
  </mc:AlternateContent>
  <xr:revisionPtr revIDLastSave="0" documentId="13_ncr:1_{A9BC1A02-DF87-4C33-A6C8-DBC94C840751}" xr6:coauthVersionLast="47" xr6:coauthVersionMax="47" xr10:uidLastSave="{00000000-0000-0000-0000-000000000000}"/>
  <workbookProtection workbookAlgorithmName="SHA-512" workbookHashValue="jSCbCJ/HZ52KfjabwzxdVzZ12TsHJKT7uFtCvTE6ulL+MnAD3w54RxbdB1MxUn6/VVFy0YKNP06Wx5g2wAU7tg==" workbookSaltValue="oQOHcPvLA75oaP4rq0lZhA==" workbookSpinCount="100000" lockStructure="1"/>
  <bookViews>
    <workbookView xWindow="28680" yWindow="-120" windowWidth="29040" windowHeight="15720" xr2:uid="{6C1E7F71-774B-4713-AA77-62392A288CE4}"/>
  </bookViews>
  <sheets>
    <sheet name="ASV経費使用明細書" sheetId="1" r:id="rId1"/>
    <sheet name="補助対象機器一覧"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H22" i="1"/>
  <c r="H71" i="1"/>
  <c r="H72" i="1"/>
  <c r="H73" i="1"/>
  <c r="H74" i="1"/>
  <c r="H75" i="1"/>
  <c r="H56" i="1"/>
  <c r="H57" i="1"/>
  <c r="H58" i="1"/>
  <c r="H59" i="1"/>
  <c r="H60" i="1"/>
  <c r="H61" i="1"/>
  <c r="H62" i="1"/>
  <c r="H63" i="1"/>
  <c r="H64" i="1"/>
  <c r="H65" i="1"/>
  <c r="H66" i="1"/>
  <c r="H67" i="1"/>
  <c r="H68" i="1"/>
  <c r="H69" i="1"/>
  <c r="H70" i="1"/>
  <c r="J26" i="1"/>
  <c r="F5" i="1"/>
  <c r="M10" i="1"/>
  <c r="F4" i="1"/>
  <c r="J18" i="1" l="1"/>
  <c r="E24" i="1"/>
  <c r="I24"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26" i="1"/>
  <c r="H11" i="1"/>
  <c r="H12" i="1"/>
  <c r="H13" i="1"/>
  <c r="H14" i="1"/>
  <c r="H10" i="1"/>
  <c r="M18" i="1" l="1"/>
  <c r="H18" i="1" l="1"/>
  <c r="K11" i="1"/>
  <c r="K12" i="1"/>
  <c r="K13" i="1"/>
  <c r="K14" i="1"/>
  <c r="F18" i="1"/>
  <c r="K10" i="1"/>
  <c r="E11" i="1"/>
  <c r="E12" i="1"/>
  <c r="E13" i="1"/>
  <c r="E14" i="1"/>
  <c r="E10" i="1"/>
  <c r="K15" i="1" l="1"/>
  <c r="E18" i="1" l="1"/>
  <c r="G18" i="1" l="1"/>
  <c r="I18" i="1" s="1"/>
  <c r="K18" i="1" s="1"/>
</calcChain>
</file>

<file path=xl/sharedStrings.xml><?xml version="1.0" encoding="utf-8"?>
<sst xmlns="http://schemas.openxmlformats.org/spreadsheetml/2006/main" count="65" uniqueCount="64">
  <si>
    <t>経費名</t>
    <rPh sb="0" eb="3">
      <t>ケイヒメイ</t>
    </rPh>
    <phoneticPr fontId="1"/>
  </si>
  <si>
    <t>１．補助事業に要した経費</t>
  </si>
  <si>
    <t>基数</t>
    <rPh sb="0" eb="2">
      <t>キスウ</t>
    </rPh>
    <phoneticPr fontId="1"/>
  </si>
  <si>
    <t>コード
番号</t>
    <rPh sb="4" eb="6">
      <t>バンゴウ</t>
    </rPh>
    <phoneticPr fontId="1"/>
  </si>
  <si>
    <t>機器名</t>
    <rPh sb="0" eb="3">
      <t>キキメイ</t>
    </rPh>
    <phoneticPr fontId="1"/>
  </si>
  <si>
    <t>装置名称</t>
    <phoneticPr fontId="1"/>
  </si>
  <si>
    <t>型式</t>
    <phoneticPr fontId="1"/>
  </si>
  <si>
    <t xml:space="preserve"> 提供元</t>
    <phoneticPr fontId="1"/>
  </si>
  <si>
    <t xml:space="preserve">システム概要又はURL </t>
    <phoneticPr fontId="1"/>
  </si>
  <si>
    <t>要件適否</t>
    <phoneticPr fontId="1"/>
  </si>
  <si>
    <t>備考</t>
    <phoneticPr fontId="1"/>
  </si>
  <si>
    <t>コード</t>
    <phoneticPr fontId="1"/>
  </si>
  <si>
    <t xml:space="preserve">WL-315-2 </t>
    <phoneticPr fontId="1"/>
  </si>
  <si>
    <t>佐藤商事株式会社</t>
    <phoneticPr fontId="1"/>
  </si>
  <si>
    <t>更新日</t>
    <rPh sb="0" eb="3">
      <t>コウシンビ</t>
    </rPh>
    <phoneticPr fontId="1"/>
  </si>
  <si>
    <t xml:space="preserve"> 適</t>
    <phoneticPr fontId="1"/>
  </si>
  <si>
    <t xml:space="preserve"> </t>
    <phoneticPr fontId="1"/>
  </si>
  <si>
    <t>タイヤ脱落予兆検知システム (通称『天護風雷』)</t>
    <phoneticPr fontId="1"/>
  </si>
  <si>
    <t>DT32A</t>
    <phoneticPr fontId="1"/>
  </si>
  <si>
    <t>株式会社東海理化電機製作所</t>
    <phoneticPr fontId="1"/>
  </si>
  <si>
    <t>型番</t>
    <rPh sb="0" eb="2">
      <t>カタバン</t>
    </rPh>
    <phoneticPr fontId="1"/>
  </si>
  <si>
    <t>No.</t>
    <phoneticPr fontId="1"/>
  </si>
  <si>
    <t>Wheely-safe社製 ナット隙検知型車輪脱落予兆検知システム</t>
    <phoneticPr fontId="1"/>
  </si>
  <si>
    <t>貸切バス事業者以外の中小企業</t>
  </si>
  <si>
    <t>Ver.</t>
    <phoneticPr fontId="1"/>
  </si>
  <si>
    <t>申請番号</t>
    <rPh sb="0" eb="4">
      <t>シンセイバンゴウ</t>
    </rPh>
    <phoneticPr fontId="1"/>
  </si>
  <si>
    <t>事業者名</t>
    <rPh sb="0" eb="4">
      <t>ジギョウシャメイ</t>
    </rPh>
    <phoneticPr fontId="1"/>
  </si>
  <si>
    <t>令和6年度補正予算被害者保護増進等事業費補助金　自動車運送事業の安全総合対策事業</t>
    <phoneticPr fontId="1"/>
  </si>
  <si>
    <t>【先進安全自動車（ＡＳＶ）の導入に対する支援】</t>
    <phoneticPr fontId="1"/>
  </si>
  <si>
    <r>
      <t>※中小企業：資本金の額又は出資の総額が</t>
    </r>
    <r>
      <rPr>
        <b/>
        <sz val="9"/>
        <color theme="1"/>
        <rFont val="Meiryo UI"/>
        <family val="3"/>
        <charset val="128"/>
      </rPr>
      <t>3億円以下</t>
    </r>
    <r>
      <rPr>
        <sz val="9"/>
        <color theme="1"/>
        <rFont val="Meiryo UI"/>
        <family val="3"/>
        <charset val="128"/>
      </rPr>
      <t>の会社または常勤する従業員の数が</t>
    </r>
    <r>
      <rPr>
        <b/>
        <sz val="9"/>
        <color theme="1"/>
        <rFont val="Meiryo UI"/>
        <family val="3"/>
        <charset val="128"/>
      </rPr>
      <t>300人以下</t>
    </r>
    <rPh sb="1" eb="5">
      <t>チュウショウキギョウ</t>
    </rPh>
    <phoneticPr fontId="1"/>
  </si>
  <si>
    <t>導入車両台数</t>
    <rPh sb="0" eb="2">
      <t>ドウニュウ</t>
    </rPh>
    <rPh sb="2" eb="4">
      <t>シャリョウ</t>
    </rPh>
    <rPh sb="4" eb="6">
      <t>ダイスウ</t>
    </rPh>
    <phoneticPr fontId="1"/>
  </si>
  <si>
    <t>補助率</t>
    <rPh sb="0" eb="3">
      <t>ホジョリツ</t>
    </rPh>
    <phoneticPr fontId="1"/>
  </si>
  <si>
    <t>A.補助対象経費</t>
    <rPh sb="2" eb="8">
      <t>ホジョタイショウケイヒ</t>
    </rPh>
    <phoneticPr fontId="1"/>
  </si>
  <si>
    <t>■経費使用明細書　第１号様式(その2)</t>
    <phoneticPr fontId="1"/>
  </si>
  <si>
    <t>B.1車両あたりの経費</t>
    <rPh sb="3" eb="5">
      <t>シャリョウ</t>
    </rPh>
    <rPh sb="9" eb="11">
      <t>ケイヒ</t>
    </rPh>
    <phoneticPr fontId="1"/>
  </si>
  <si>
    <t>C.補助率</t>
    <rPh sb="2" eb="5">
      <t>ホジョリツ</t>
    </rPh>
    <phoneticPr fontId="1"/>
  </si>
  <si>
    <t>D.1車両当たり算出金額</t>
    <rPh sb="3" eb="5">
      <t>シャリョウ</t>
    </rPh>
    <rPh sb="5" eb="6">
      <t>ア</t>
    </rPh>
    <rPh sb="8" eb="10">
      <t>サンシュツ</t>
    </rPh>
    <rPh sb="10" eb="12">
      <t>キンガク</t>
    </rPh>
    <phoneticPr fontId="1"/>
  </si>
  <si>
    <t>E.1車両あたり上限金額</t>
    <rPh sb="3" eb="5">
      <t>シャリョウ</t>
    </rPh>
    <rPh sb="8" eb="12">
      <t>ジョウゲンキンガク</t>
    </rPh>
    <phoneticPr fontId="1"/>
  </si>
  <si>
    <t>F.1車両あたり申請金額</t>
    <rPh sb="3" eb="5">
      <t>シャリョウ</t>
    </rPh>
    <rPh sb="8" eb="10">
      <t>シンセイ</t>
    </rPh>
    <rPh sb="10" eb="12">
      <t>キンガク</t>
    </rPh>
    <phoneticPr fontId="1"/>
  </si>
  <si>
    <t>G.ASV導入車両台数</t>
    <rPh sb="5" eb="7">
      <t>ドウニュウ</t>
    </rPh>
    <rPh sb="7" eb="9">
      <t>シャリョウ</t>
    </rPh>
    <rPh sb="9" eb="11">
      <t>ダイスウ</t>
    </rPh>
    <phoneticPr fontId="1"/>
  </si>
  <si>
    <t>H.交付申請金額</t>
    <rPh sb="2" eb="8">
      <t>コウフシンセイキンガク</t>
    </rPh>
    <phoneticPr fontId="1"/>
  </si>
  <si>
    <t>事業者区分（リース事業者は貸渡先について選択）</t>
    <rPh sb="0" eb="5">
      <t>ジギョウシャクブン</t>
    </rPh>
    <rPh sb="9" eb="12">
      <t>ジギョウシャ</t>
    </rPh>
    <rPh sb="13" eb="15">
      <t>カシワタシ</t>
    </rPh>
    <rPh sb="15" eb="16">
      <t>サキ</t>
    </rPh>
    <rPh sb="20" eb="22">
      <t>センタク</t>
    </rPh>
    <phoneticPr fontId="1"/>
  </si>
  <si>
    <t>貸切バス事業者</t>
  </si>
  <si>
    <t>補助率、1車両あたりの限度額</t>
    <rPh sb="0" eb="3">
      <t>ホジョリツ</t>
    </rPh>
    <rPh sb="5" eb="7">
      <t>シャリョウ</t>
    </rPh>
    <rPh sb="11" eb="14">
      <t>ゲンドガク</t>
    </rPh>
    <phoneticPr fontId="1"/>
  </si>
  <si>
    <t>上限</t>
    <rPh sb="0" eb="2">
      <t>ジョウゲン</t>
    </rPh>
    <phoneticPr fontId="1"/>
  </si>
  <si>
    <t>※単価は必ず税抜きで入力してください</t>
    <rPh sb="1" eb="3">
      <t>タンカ</t>
    </rPh>
    <rPh sb="4" eb="5">
      <t>カナラ</t>
    </rPh>
    <rPh sb="6" eb="8">
      <t>ゼイヌ</t>
    </rPh>
    <rPh sb="10" eb="12">
      <t>ニュウリョク</t>
    </rPh>
    <phoneticPr fontId="1"/>
  </si>
  <si>
    <t>1.中小企業者：補助率1/2、限度額￥50,000</t>
    <phoneticPr fontId="1"/>
  </si>
  <si>
    <t>2.貸切バス事業者：補助率1/3、限度額￥33,000</t>
    <phoneticPr fontId="1"/>
  </si>
  <si>
    <t>※1車両あたりの補助率、限度額は以下の通り</t>
    <rPh sb="8" eb="11">
      <t>ホジョリツ</t>
    </rPh>
    <phoneticPr fontId="1"/>
  </si>
  <si>
    <t>3. 搭載車両詳細、導入装置詳細</t>
    <rPh sb="3" eb="9">
      <t>トウサイシャリョウショウサイ</t>
    </rPh>
    <rPh sb="10" eb="12">
      <t>ドウニュウ</t>
    </rPh>
    <rPh sb="12" eb="14">
      <t>ソウチ</t>
    </rPh>
    <rPh sb="14" eb="16">
      <t>ショウサイ</t>
    </rPh>
    <phoneticPr fontId="1"/>
  </si>
  <si>
    <t>　∟ 補助対象装置を導入された車両の所属するすべての営業所の保有台数は５両上ですか</t>
    <phoneticPr fontId="1"/>
  </si>
  <si>
    <t>※100円未満の金額は切り捨てです。</t>
    <rPh sb="4" eb="5">
      <t>エン</t>
    </rPh>
    <rPh sb="5" eb="7">
      <t>ミマン</t>
    </rPh>
    <rPh sb="8" eb="10">
      <t>キンガク</t>
    </rPh>
    <rPh sb="11" eb="12">
      <t>キ</t>
    </rPh>
    <rPh sb="13" eb="14">
      <t>ス</t>
    </rPh>
    <phoneticPr fontId="1"/>
  </si>
  <si>
    <t>2. 完了した補助対象事業の概要</t>
    <phoneticPr fontId="1"/>
  </si>
  <si>
    <t>搭載車両
車両登録番号</t>
    <rPh sb="0" eb="4">
      <t>トウサイシャリョウ</t>
    </rPh>
    <rPh sb="5" eb="7">
      <t>シャリョウ</t>
    </rPh>
    <rPh sb="7" eb="9">
      <t>トウロク</t>
    </rPh>
    <rPh sb="9" eb="11">
      <t>バンゴウ</t>
    </rPh>
    <phoneticPr fontId="3"/>
  </si>
  <si>
    <t>搭載車両
車台番号</t>
    <rPh sb="0" eb="4">
      <t>トウサイシャリョウ</t>
    </rPh>
    <rPh sb="5" eb="7">
      <t>シャダイ</t>
    </rPh>
    <rPh sb="7" eb="9">
      <t>バンゴウ</t>
    </rPh>
    <phoneticPr fontId="3"/>
  </si>
  <si>
    <t>搭載装置
コード番号</t>
    <rPh sb="0" eb="4">
      <t>トウサイソウチ</t>
    </rPh>
    <rPh sb="8" eb="10">
      <t>バンゴウ</t>
    </rPh>
    <phoneticPr fontId="1"/>
  </si>
  <si>
    <t>搭載装置
型番</t>
    <rPh sb="5" eb="7">
      <t>カタバン</t>
    </rPh>
    <phoneticPr fontId="1"/>
  </si>
  <si>
    <t>搭載装置
製品番号</t>
    <rPh sb="0" eb="2">
      <t>トウサイ</t>
    </rPh>
    <rPh sb="2" eb="4">
      <t>ソウチ</t>
    </rPh>
    <rPh sb="5" eb="7">
      <t>セイヒン</t>
    </rPh>
    <rPh sb="7" eb="9">
      <t>バンゴウ</t>
    </rPh>
    <phoneticPr fontId="1"/>
  </si>
  <si>
    <t>装置を搭載した車両が所属する営業所名等</t>
    <rPh sb="0" eb="2">
      <t>ソウチ</t>
    </rPh>
    <rPh sb="3" eb="5">
      <t>トウサイ</t>
    </rPh>
    <rPh sb="7" eb="9">
      <t>シャリョウ</t>
    </rPh>
    <rPh sb="10" eb="12">
      <t>ショゾク</t>
    </rPh>
    <rPh sb="14" eb="18">
      <t>エイギョウショメイ</t>
    </rPh>
    <rPh sb="18" eb="19">
      <t>ナド</t>
    </rPh>
    <phoneticPr fontId="1"/>
  </si>
  <si>
    <t>経費配分額（税抜）</t>
    <rPh sb="6" eb="8">
      <t>ゼイヌ</t>
    </rPh>
    <phoneticPr fontId="1"/>
  </si>
  <si>
    <t>単価（税抜）</t>
    <rPh sb="0" eb="2">
      <t>タンカ</t>
    </rPh>
    <rPh sb="3" eb="5">
      <t>ゼイヌ</t>
    </rPh>
    <phoneticPr fontId="1"/>
  </si>
  <si>
    <t>算出方法：B×C</t>
    <rPh sb="0" eb="4">
      <t>サンシュツホウホウ</t>
    </rPh>
    <phoneticPr fontId="1"/>
  </si>
  <si>
    <t>算出方法：B×C≦E</t>
    <rPh sb="0" eb="4">
      <t>サンシュツホウホウ</t>
    </rPh>
    <phoneticPr fontId="1"/>
  </si>
  <si>
    <t>算出方法：F×G</t>
    <rPh sb="0" eb="4">
      <t>サンシュツホウホウ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</si>
</sst>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Red]\(0\)"/>
    <numFmt numFmtId="178" formatCode="0.00_);[Red]\(0.00\)"/>
    <numFmt numFmtId="179" formatCode="0&quot;台&quot;"/>
  </numFmts>
  <fonts count="1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u/>
      <sz val="11"/>
      <color theme="10"/>
      <name val="游ゴシック"/>
      <family val="2"/>
      <charset val="128"/>
      <scheme val="minor"/>
    </font>
    <font>
      <sz val="9"/>
      <color theme="1"/>
      <name val="游ゴシック"/>
      <family val="3"/>
      <charset val="128"/>
      <scheme val="minor"/>
    </font>
    <font>
      <b/>
      <sz val="9"/>
      <color rgb="FFFF0000"/>
      <name val="游ゴシック"/>
      <family val="3"/>
      <charset val="128"/>
      <scheme val="minor"/>
    </font>
    <font>
      <u/>
      <sz val="9"/>
      <color theme="10"/>
      <name val="游ゴシック"/>
      <family val="3"/>
      <charset val="128"/>
      <scheme val="minor"/>
    </font>
    <font>
      <b/>
      <sz val="10"/>
      <color theme="1"/>
      <name val="Meiryo UI"/>
      <family val="3"/>
      <charset val="128"/>
    </font>
    <font>
      <sz val="11"/>
      <color theme="1"/>
      <name val="Meiryo UI"/>
      <family val="3"/>
      <charset val="128"/>
    </font>
    <font>
      <b/>
      <sz val="11"/>
      <color theme="1"/>
      <name val="Meiryo UI"/>
      <family val="3"/>
      <charset val="128"/>
    </font>
    <font>
      <sz val="12"/>
      <color theme="1"/>
      <name val="Meiryo UI"/>
      <family val="3"/>
      <charset val="128"/>
    </font>
    <font>
      <sz val="9"/>
      <color theme="1"/>
      <name val="Meiryo UI"/>
      <family val="3"/>
      <charset val="128"/>
    </font>
    <font>
      <b/>
      <sz val="9"/>
      <color theme="1"/>
      <name val="Meiryo UI"/>
      <family val="3"/>
      <charset val="128"/>
    </font>
    <font>
      <b/>
      <sz val="12"/>
      <color theme="1"/>
      <name val="Meiryo UI"/>
      <family val="3"/>
      <charset val="128"/>
    </font>
    <font>
      <sz val="9"/>
      <color rgb="FFFF0000"/>
      <name val="Meiryo UI"/>
      <family val="3"/>
      <charset val="128"/>
    </font>
    <font>
      <sz val="8"/>
      <color theme="1"/>
      <name val="Meiryo UI"/>
      <family val="3"/>
      <charset val="128"/>
    </font>
  </fonts>
  <fills count="6">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DCEEE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theme="1"/>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38" fontId="2" fillId="0" borderId="0" applyFont="0" applyFill="0" applyBorder="0" applyAlignment="0" applyProtection="0"/>
  </cellStyleXfs>
  <cellXfs count="62">
    <xf numFmtId="0" fontId="0" fillId="0" borderId="0" xfId="0">
      <alignment vertical="center"/>
    </xf>
    <xf numFmtId="0" fontId="4" fillId="0" borderId="0" xfId="0" applyFont="1">
      <alignment vertical="center"/>
    </xf>
    <xf numFmtId="14" fontId="5" fillId="0" borderId="0" xfId="0" applyNumberFormat="1" applyFont="1" applyAlignment="1">
      <alignment horizontal="left" vertical="center"/>
    </xf>
    <xf numFmtId="0" fontId="4" fillId="0" borderId="1" xfId="0" applyFont="1" applyBorder="1">
      <alignment vertical="center"/>
    </xf>
    <xf numFmtId="0" fontId="6" fillId="0" borderId="1" xfId="1" applyFont="1" applyBorder="1">
      <alignment vertical="center"/>
    </xf>
    <xf numFmtId="0" fontId="4" fillId="0" borderId="1" xfId="0" applyFont="1" applyBorder="1" applyAlignment="1">
      <alignment horizontal="center" vertical="center"/>
    </xf>
    <xf numFmtId="0" fontId="10" fillId="0" borderId="0" xfId="0" applyFont="1">
      <alignment vertical="center"/>
    </xf>
    <xf numFmtId="0" fontId="11" fillId="0" borderId="0" xfId="0" applyFont="1" applyAlignment="1">
      <alignment vertical="center"/>
    </xf>
    <xf numFmtId="0" fontId="13" fillId="0" borderId="0" xfId="0" applyFont="1">
      <alignment vertical="center"/>
    </xf>
    <xf numFmtId="0" fontId="9" fillId="0" borderId="0" xfId="0" applyFont="1">
      <alignment vertical="center"/>
    </xf>
    <xf numFmtId="0" fontId="7" fillId="0" borderId="0" xfId="0" applyFont="1" applyAlignment="1">
      <alignment horizontal="right" vertical="center"/>
    </xf>
    <xf numFmtId="0" fontId="12" fillId="0" borderId="0" xfId="0" applyFont="1" applyAlignment="1">
      <alignment horizontal="right" vertical="center"/>
    </xf>
    <xf numFmtId="0" fontId="11" fillId="0" borderId="1" xfId="0" applyFont="1" applyBorder="1" applyAlignment="1">
      <alignment horizontal="center" vertical="center"/>
    </xf>
    <xf numFmtId="0" fontId="11" fillId="0" borderId="0" xfId="0" applyFont="1" applyAlignment="1">
      <alignment horizontal="right" vertical="center"/>
    </xf>
    <xf numFmtId="0" fontId="12" fillId="0" borderId="1" xfId="0" applyFont="1" applyBorder="1" applyAlignment="1">
      <alignment horizontal="center" vertical="center"/>
    </xf>
    <xf numFmtId="0" fontId="11" fillId="0" borderId="0" xfId="0" applyFont="1">
      <alignment vertical="center"/>
    </xf>
    <xf numFmtId="0" fontId="11" fillId="0" borderId="0" xfId="0" applyFont="1" applyAlignment="1"/>
    <xf numFmtId="0" fontId="12" fillId="0" borderId="0" xfId="0" applyFont="1">
      <alignment vertical="center"/>
    </xf>
    <xf numFmtId="178" fontId="12" fillId="0" borderId="0" xfId="0" applyNumberFormat="1" applyFont="1" applyAlignment="1">
      <alignment horizontal="left" vertical="center"/>
    </xf>
    <xf numFmtId="0" fontId="11" fillId="2" borderId="5" xfId="0" applyFont="1" applyFill="1" applyBorder="1">
      <alignment vertical="center"/>
    </xf>
    <xf numFmtId="0" fontId="11" fillId="0" borderId="0" xfId="0" applyFont="1" applyAlignment="1">
      <alignment horizontal="left" vertical="center"/>
    </xf>
    <xf numFmtId="0" fontId="11" fillId="0" borderId="2" xfId="0" applyFont="1" applyBorder="1" applyAlignment="1">
      <alignment horizontal="lef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xf>
    <xf numFmtId="0" fontId="11" fillId="0" borderId="7" xfId="0" applyFont="1" applyBorder="1" applyAlignment="1">
      <alignment horizontal="left" vertical="center"/>
    </xf>
    <xf numFmtId="0" fontId="11" fillId="0" borderId="6" xfId="0" applyFont="1" applyBorder="1" applyAlignment="1">
      <alignment horizontal="left" vertical="center"/>
    </xf>
    <xf numFmtId="0" fontId="11" fillId="0" borderId="2" xfId="0" applyFont="1" applyBorder="1" applyAlignment="1">
      <alignment horizontal="center" vertical="center"/>
    </xf>
    <xf numFmtId="176" fontId="11" fillId="3" borderId="2" xfId="0" applyNumberFormat="1" applyFont="1" applyFill="1" applyBorder="1">
      <alignment vertical="center"/>
    </xf>
    <xf numFmtId="176" fontId="12" fillId="4" borderId="2" xfId="0" applyNumberFormat="1" applyFont="1" applyFill="1" applyBorder="1">
      <alignment vertical="center"/>
    </xf>
    <xf numFmtId="176" fontId="12" fillId="4" borderId="8" xfId="0" applyNumberFormat="1" applyFont="1" applyFill="1" applyBorder="1" applyAlignment="1">
      <alignment horizontal="right" vertical="center"/>
    </xf>
    <xf numFmtId="0" fontId="11" fillId="0" borderId="1" xfId="0" applyFont="1" applyBorder="1">
      <alignment vertical="center"/>
    </xf>
    <xf numFmtId="0" fontId="11" fillId="3" borderId="3" xfId="0" applyFont="1" applyFill="1" applyBorder="1">
      <alignment vertical="center"/>
    </xf>
    <xf numFmtId="0" fontId="11" fillId="3" borderId="7" xfId="0" applyFont="1" applyFill="1" applyBorder="1">
      <alignment vertical="center"/>
    </xf>
    <xf numFmtId="0" fontId="11" fillId="3" borderId="6" xfId="0" applyFont="1" applyFill="1" applyBorder="1">
      <alignment vertical="center"/>
    </xf>
    <xf numFmtId="176" fontId="11" fillId="3" borderId="1" xfId="0" applyNumberFormat="1" applyFont="1" applyFill="1" applyBorder="1" applyAlignment="1">
      <alignment horizontal="right" vertical="center"/>
    </xf>
    <xf numFmtId="12" fontId="12" fillId="3" borderId="1" xfId="0" applyNumberFormat="1" applyFont="1" applyFill="1" applyBorder="1" applyAlignment="1">
      <alignment horizontal="center" vertical="center"/>
    </xf>
    <xf numFmtId="176" fontId="12" fillId="3" borderId="1" xfId="0" applyNumberFormat="1" applyFont="1" applyFill="1" applyBorder="1" applyAlignment="1">
      <alignment horizontal="right" vertical="center"/>
    </xf>
    <xf numFmtId="179" fontId="11" fillId="3" borderId="1" xfId="0" applyNumberFormat="1" applyFont="1" applyFill="1" applyBorder="1" applyAlignment="1">
      <alignment horizontal="center" vertical="center"/>
    </xf>
    <xf numFmtId="0" fontId="11" fillId="0" borderId="0" xfId="0" applyFont="1" applyAlignment="1">
      <alignment horizontal="center"/>
    </xf>
    <xf numFmtId="0" fontId="11" fillId="3" borderId="1" xfId="0" applyFont="1" applyFill="1" applyBorder="1">
      <alignment vertical="center"/>
    </xf>
    <xf numFmtId="12" fontId="11" fillId="0" borderId="1" xfId="0" applyNumberFormat="1" applyFont="1" applyBorder="1">
      <alignment vertical="center"/>
    </xf>
    <xf numFmtId="0" fontId="14" fillId="0" borderId="0" xfId="0" applyFont="1">
      <alignment vertical="center"/>
    </xf>
    <xf numFmtId="178" fontId="7" fillId="0" borderId="0" xfId="0" applyNumberFormat="1" applyFont="1" applyAlignment="1">
      <alignment horizontal="left" vertical="center"/>
    </xf>
    <xf numFmtId="0" fontId="11" fillId="0" borderId="6" xfId="0" applyFont="1" applyBorder="1" applyAlignment="1">
      <alignment horizontal="left" vertical="center" wrapText="1"/>
    </xf>
    <xf numFmtId="0" fontId="11" fillId="0" borderId="3" xfId="0" applyFont="1" applyBorder="1" applyAlignment="1">
      <alignment horizontal="left" vertical="center" wrapText="1"/>
    </xf>
    <xf numFmtId="0" fontId="15" fillId="0" borderId="12" xfId="0" applyFont="1" applyBorder="1">
      <alignment vertical="center"/>
    </xf>
    <xf numFmtId="0" fontId="15" fillId="0" borderId="13" xfId="0" applyFont="1" applyBorder="1">
      <alignment vertical="center"/>
    </xf>
    <xf numFmtId="0" fontId="8" fillId="0" borderId="0" xfId="0" applyFont="1" applyAlignment="1">
      <alignment vertical="center"/>
    </xf>
    <xf numFmtId="0" fontId="11" fillId="3" borderId="2" xfId="0" applyFont="1" applyFill="1" applyBorder="1">
      <alignment vertical="center"/>
    </xf>
    <xf numFmtId="0" fontId="11" fillId="0" borderId="9" xfId="0" applyFont="1" applyBorder="1" applyAlignment="1">
      <alignment horizontal="left" vertical="center" wrapText="1"/>
    </xf>
    <xf numFmtId="0" fontId="11" fillId="5" borderId="2" xfId="0" applyFont="1" applyFill="1" applyBorder="1" applyProtection="1">
      <alignment vertical="center"/>
      <protection locked="0"/>
    </xf>
    <xf numFmtId="179" fontId="11" fillId="2" borderId="1" xfId="0" applyNumberFormat="1" applyFont="1" applyFill="1" applyBorder="1" applyAlignment="1" applyProtection="1">
      <alignment horizontal="center" vertical="center"/>
      <protection locked="0"/>
    </xf>
    <xf numFmtId="0" fontId="11" fillId="2" borderId="3" xfId="0" applyFont="1" applyFill="1" applyBorder="1" applyProtection="1">
      <alignment vertical="center"/>
      <protection locked="0"/>
    </xf>
    <xf numFmtId="0" fontId="11" fillId="2" borderId="4" xfId="0" applyFont="1" applyFill="1" applyBorder="1" applyAlignment="1" applyProtection="1">
      <alignment horizontal="left" vertical="center"/>
      <protection locked="0"/>
    </xf>
    <xf numFmtId="176" fontId="11" fillId="2" borderId="2" xfId="0" applyNumberFormat="1" applyFont="1" applyFill="1" applyBorder="1" applyProtection="1">
      <alignment vertical="center"/>
      <protection locked="0"/>
    </xf>
    <xf numFmtId="177" fontId="11" fillId="2" borderId="2" xfId="0" applyNumberFormat="1" applyFont="1" applyFill="1" applyBorder="1" applyProtection="1">
      <alignment vertical="center"/>
      <protection locked="0"/>
    </xf>
    <xf numFmtId="0" fontId="11" fillId="5" borderId="2" xfId="0" applyFont="1" applyFill="1" applyBorder="1" applyAlignment="1" applyProtection="1">
      <alignment horizontal="center" vertical="center"/>
      <protection locked="0"/>
    </xf>
    <xf numFmtId="0" fontId="13" fillId="5" borderId="2" xfId="0" applyFont="1" applyFill="1" applyBorder="1" applyAlignment="1" applyProtection="1">
      <alignment horizontal="center" vertical="center"/>
      <protection locked="0"/>
    </xf>
    <xf numFmtId="0" fontId="11" fillId="2" borderId="10" xfId="0" applyFont="1" applyFill="1" applyBorder="1" applyProtection="1">
      <alignment vertical="center"/>
      <protection locked="0"/>
    </xf>
    <xf numFmtId="0" fontId="11" fillId="2" borderId="11" xfId="0" applyFont="1" applyFill="1" applyBorder="1" applyProtection="1">
      <alignment vertical="center"/>
      <protection locked="0"/>
    </xf>
    <xf numFmtId="0" fontId="11" fillId="0" borderId="0" xfId="0" applyFont="1" applyAlignment="1">
      <alignment vertical="center" wrapText="1"/>
    </xf>
    <xf numFmtId="0" fontId="11" fillId="2" borderId="6" xfId="0" applyFont="1" applyFill="1" applyBorder="1" applyProtection="1">
      <alignment vertical="center"/>
    </xf>
  </cellXfs>
  <cellStyles count="3">
    <cellStyle name="ハイパーリンク" xfId="1" builtinId="8"/>
    <cellStyle name="桁区切り 3" xfId="2" xr:uid="{A6F59450-C118-4CCF-BEF2-702A7835DB70}"/>
    <cellStyle name="標準" xfId="0" builtinId="0"/>
  </cellStyles>
  <dxfs count="0"/>
  <tableStyles count="0" defaultTableStyle="TableStyleMedium2" defaultPivotStyle="PivotStyleLight16"/>
  <colors>
    <mruColors>
      <color rgb="FFFFFFCC"/>
      <color rgb="FFDCEE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FEB3A-9D78-478E-966C-5DA1C01E8348}">
  <dimension ref="A1:M75"/>
  <sheetViews>
    <sheetView showGridLines="0" tabSelected="1" zoomScaleNormal="100" workbookViewId="0">
      <selection activeCell="C5" sqref="C5"/>
    </sheetView>
  </sheetViews>
  <sheetFormatPr defaultRowHeight="19.2" customHeight="1" x14ac:dyDescent="0.45"/>
  <cols>
    <col min="1" max="1" width="1.69921875" style="15" customWidth="1"/>
    <col min="2" max="2" width="4.796875" style="15" customWidth="1"/>
    <col min="3" max="3" width="30.3984375" style="15" customWidth="1"/>
    <col min="4" max="4" width="5.59765625" style="15" customWidth="1"/>
    <col min="5" max="11" width="16" style="15" customWidth="1"/>
    <col min="12" max="12" width="1.69921875" style="15" customWidth="1"/>
    <col min="13" max="16384" width="8.796875" style="15"/>
  </cols>
  <sheetData>
    <row r="1" spans="1:13" ht="19.2" customHeight="1" x14ac:dyDescent="0.25">
      <c r="B1" s="16" t="s">
        <v>27</v>
      </c>
    </row>
    <row r="2" spans="1:13" ht="35.4" customHeight="1" x14ac:dyDescent="0.45">
      <c r="B2" s="8" t="s">
        <v>33</v>
      </c>
      <c r="C2" s="17"/>
      <c r="D2" s="17"/>
      <c r="E2" s="8" t="s">
        <v>28</v>
      </c>
      <c r="F2" s="17"/>
      <c r="G2" s="17"/>
      <c r="H2" s="10" t="s">
        <v>24</v>
      </c>
      <c r="I2" s="42">
        <v>1</v>
      </c>
      <c r="J2" s="11"/>
      <c r="K2" s="18"/>
    </row>
    <row r="3" spans="1:13" ht="5.4" customHeight="1" x14ac:dyDescent="0.45"/>
    <row r="4" spans="1:13" ht="19.2" customHeight="1" x14ac:dyDescent="0.45">
      <c r="C4" s="15" t="s">
        <v>41</v>
      </c>
      <c r="E4" s="15" t="s">
        <v>30</v>
      </c>
      <c r="F4" s="41" t="str">
        <f>IF(COUNTA(J10:J14)=0,"",IF(E5=SUM(J10:J14),"","エラー：車両台数と装置の台数が異なります。"))</f>
        <v/>
      </c>
      <c r="I4" s="15" t="s">
        <v>25</v>
      </c>
      <c r="J4" s="15" t="s">
        <v>26</v>
      </c>
    </row>
    <row r="5" spans="1:13" ht="19.2" customHeight="1" x14ac:dyDescent="0.45">
      <c r="C5" s="50"/>
      <c r="E5" s="51"/>
      <c r="F5" s="41" t="str">
        <f>IF(C5="","",IF(E5="","①ASVを搭載する車両の数を入力してください",""))</f>
        <v/>
      </c>
      <c r="I5" s="52"/>
      <c r="J5" s="53"/>
      <c r="K5" s="19"/>
    </row>
    <row r="6" spans="1:13" ht="19.2" customHeight="1" x14ac:dyDescent="0.45">
      <c r="C6" s="7" t="s">
        <v>29</v>
      </c>
    </row>
    <row r="7" spans="1:13" ht="12.6" customHeight="1" x14ac:dyDescent="0.45"/>
    <row r="8" spans="1:13" ht="19.2" customHeight="1" x14ac:dyDescent="0.45">
      <c r="B8" s="8" t="s">
        <v>1</v>
      </c>
      <c r="C8" s="6"/>
      <c r="I8" s="15" t="s">
        <v>45</v>
      </c>
    </row>
    <row r="9" spans="1:13" ht="35.4" customHeight="1" x14ac:dyDescent="0.45">
      <c r="A9" s="20"/>
      <c r="B9" s="21" t="s">
        <v>21</v>
      </c>
      <c r="C9" s="21" t="s">
        <v>0</v>
      </c>
      <c r="D9" s="22" t="s">
        <v>3</v>
      </c>
      <c r="E9" s="23" t="s">
        <v>4</v>
      </c>
      <c r="F9" s="24"/>
      <c r="G9" s="25"/>
      <c r="H9" s="21" t="s">
        <v>20</v>
      </c>
      <c r="I9" s="21" t="s">
        <v>60</v>
      </c>
      <c r="J9" s="21" t="s">
        <v>2</v>
      </c>
      <c r="K9" s="21" t="s">
        <v>59</v>
      </c>
    </row>
    <row r="10" spans="1:13" ht="19.2" customHeight="1" x14ac:dyDescent="0.45">
      <c r="B10" s="26">
        <v>1</v>
      </c>
      <c r="C10" s="50"/>
      <c r="D10" s="56"/>
      <c r="E10" s="31" t="str">
        <f>IFERROR(VLOOKUP(D10,補助対象機器一覧!$A$4:$G$11,2,FALSE),"")</f>
        <v/>
      </c>
      <c r="F10" s="32"/>
      <c r="G10" s="33"/>
      <c r="H10" s="48" t="str">
        <f>IFERROR(VLOOKUP(D10,補助対象機器一覧!$A$4:$G$11,3,FALSE),"")</f>
        <v/>
      </c>
      <c r="I10" s="54"/>
      <c r="J10" s="55"/>
      <c r="K10" s="27" t="str">
        <f>IF(J10*I10=0,"",J10*I10)</f>
        <v/>
      </c>
      <c r="M10" s="41" t="str">
        <f>IF(C5="","",IF(I10="","②経費の単価を入力してください",""))</f>
        <v/>
      </c>
    </row>
    <row r="11" spans="1:13" ht="19.2" customHeight="1" x14ac:dyDescent="0.45">
      <c r="B11" s="26">
        <v>2</v>
      </c>
      <c r="C11" s="50"/>
      <c r="D11" s="56"/>
      <c r="E11" s="31" t="str">
        <f>IFERROR(VLOOKUP(D11,補助対象機器一覧!$A$4:$G$11,2,FALSE),"")</f>
        <v/>
      </c>
      <c r="F11" s="32"/>
      <c r="G11" s="33"/>
      <c r="H11" s="48" t="str">
        <f>IFERROR(VLOOKUP(D11,補助対象機器一覧!$A$4:$G$11,3,FALSE),"")</f>
        <v/>
      </c>
      <c r="I11" s="54"/>
      <c r="J11" s="55"/>
      <c r="K11" s="27" t="str">
        <f t="shared" ref="K11:K13" si="0">IF(J11*I11=0,"",J11*I11)</f>
        <v/>
      </c>
    </row>
    <row r="12" spans="1:13" ht="19.2" customHeight="1" x14ac:dyDescent="0.45">
      <c r="B12" s="26">
        <v>3</v>
      </c>
      <c r="C12" s="50"/>
      <c r="D12" s="56"/>
      <c r="E12" s="31" t="str">
        <f>IFERROR(VLOOKUP(D12,補助対象機器一覧!$A$4:$G$11,2,FALSE),"")</f>
        <v/>
      </c>
      <c r="F12" s="32"/>
      <c r="G12" s="33"/>
      <c r="H12" s="48" t="str">
        <f>IFERROR(VLOOKUP(D12,補助対象機器一覧!$A$4:$G$11,3,FALSE),"")</f>
        <v/>
      </c>
      <c r="I12" s="54"/>
      <c r="J12" s="55"/>
      <c r="K12" s="27" t="str">
        <f t="shared" si="0"/>
        <v/>
      </c>
    </row>
    <row r="13" spans="1:13" ht="19.2" customHeight="1" x14ac:dyDescent="0.45">
      <c r="B13" s="26">
        <v>4</v>
      </c>
      <c r="C13" s="50"/>
      <c r="D13" s="56"/>
      <c r="E13" s="31" t="str">
        <f>IFERROR(VLOOKUP(D13,補助対象機器一覧!$A$4:$G$11,2,FALSE),"")</f>
        <v/>
      </c>
      <c r="F13" s="32"/>
      <c r="G13" s="33"/>
      <c r="H13" s="48" t="str">
        <f>IFERROR(VLOOKUP(D13,補助対象機器一覧!$A$4:$G$11,3,FALSE),"")</f>
        <v/>
      </c>
      <c r="I13" s="54"/>
      <c r="J13" s="55"/>
      <c r="K13" s="27" t="str">
        <f t="shared" si="0"/>
        <v/>
      </c>
    </row>
    <row r="14" spans="1:13" ht="19.2" customHeight="1" x14ac:dyDescent="0.45">
      <c r="B14" s="26">
        <v>5</v>
      </c>
      <c r="C14" s="50"/>
      <c r="D14" s="56"/>
      <c r="E14" s="31" t="str">
        <f>IFERROR(VLOOKUP(D14,補助対象機器一覧!$A$4:$G$11,2,FALSE),"")</f>
        <v/>
      </c>
      <c r="F14" s="32"/>
      <c r="G14" s="33"/>
      <c r="H14" s="48" t="str">
        <f>IFERROR(VLOOKUP(D14,補助対象機器一覧!$A$4:$G$11,3,FALSE),"")</f>
        <v/>
      </c>
      <c r="I14" s="54"/>
      <c r="J14" s="55"/>
      <c r="K14" s="27" t="str">
        <f>IF(J14*I14=0,"",J14*I14)</f>
        <v/>
      </c>
    </row>
    <row r="15" spans="1:13" ht="25.2" customHeight="1" x14ac:dyDescent="0.45">
      <c r="J15" s="11" t="s">
        <v>32</v>
      </c>
      <c r="K15" s="28" t="str">
        <f>IF(COUNT(K10:K14)=0,"",SUM(K10:K14))</f>
        <v/>
      </c>
    </row>
    <row r="16" spans="1:13" ht="22.2" customHeight="1" x14ac:dyDescent="0.25">
      <c r="C16" s="39" t="s">
        <v>48</v>
      </c>
      <c r="G16" s="38" t="s">
        <v>61</v>
      </c>
      <c r="H16" s="16"/>
      <c r="I16" s="38" t="s">
        <v>62</v>
      </c>
      <c r="J16" s="16"/>
      <c r="K16" s="38" t="s">
        <v>63</v>
      </c>
    </row>
    <row r="17" spans="1:13" ht="25.2" customHeight="1" x14ac:dyDescent="0.45">
      <c r="C17" s="45" t="s">
        <v>46</v>
      </c>
      <c r="E17" s="12" t="s">
        <v>34</v>
      </c>
      <c r="F17" s="14" t="s">
        <v>35</v>
      </c>
      <c r="G17" s="12" t="s">
        <v>36</v>
      </c>
      <c r="H17" s="14" t="s">
        <v>37</v>
      </c>
      <c r="I17" s="12" t="s">
        <v>38</v>
      </c>
      <c r="J17" s="12" t="s">
        <v>39</v>
      </c>
      <c r="K17" s="14" t="s">
        <v>40</v>
      </c>
    </row>
    <row r="18" spans="1:13" ht="25.2" customHeight="1" x14ac:dyDescent="0.45">
      <c r="C18" s="46" t="s">
        <v>47</v>
      </c>
      <c r="E18" s="34" t="str">
        <f>IFERROR(K15/SUM(J10:J14),"")</f>
        <v/>
      </c>
      <c r="F18" s="35" t="str">
        <f>IFERROR(VLOOKUP(C5,補助対象機器一覧!I4:K5,2,FALSE),"")</f>
        <v/>
      </c>
      <c r="G18" s="34" t="str">
        <f>IFERROR(IF(E18*F18&lt;=0,"",ROUNDDOWN(E18*F18,0)),"")</f>
        <v/>
      </c>
      <c r="H18" s="36" t="str">
        <f>IFERROR(VLOOKUP(C5,補助対象機器一覧!I4:K5,3,FALSE),"")</f>
        <v/>
      </c>
      <c r="I18" s="34" t="str">
        <f>IF(G18="","",IF(G18&lt;H18,G18,H18))</f>
        <v/>
      </c>
      <c r="J18" s="37" t="str">
        <f>IF(E5="","",E5)</f>
        <v/>
      </c>
      <c r="K18" s="29" t="str">
        <f>IF(M18="エラーがあります","ERROR",IFERROR(ROUNDDOWN(I18*J18,-2),""))</f>
        <v/>
      </c>
      <c r="M18" s="41" t="str">
        <f>IF(OR(F4="エラー：車両台数と装置の台数が異なります。",E24="エラー：車両登録番号の入力がないか車両台数と数が異なります。",I24="エラー：製造番号の入力がないか経費として登録された基数と数が異なります。"),"エラーがあります","")</f>
        <v/>
      </c>
    </row>
    <row r="19" spans="1:13" ht="21.6" customHeight="1" x14ac:dyDescent="0.45">
      <c r="K19" s="13" t="s">
        <v>51</v>
      </c>
    </row>
    <row r="20" spans="1:13" ht="15" customHeight="1" x14ac:dyDescent="0.45">
      <c r="K20" s="13"/>
    </row>
    <row r="21" spans="1:13" ht="29.4" customHeight="1" x14ac:dyDescent="0.45">
      <c r="B21" s="8" t="s">
        <v>52</v>
      </c>
      <c r="E21" s="41" t="str">
        <f>IF(G22="いいえ","注意：自動車運送事業者の場合、装置を導入された車両の所属する営業所の届出（認可）車両数が５両以上である方が補助対象です。","")</f>
        <v/>
      </c>
      <c r="G21" s="60"/>
    </row>
    <row r="22" spans="1:13" ht="29.4" customHeight="1" x14ac:dyDescent="0.45">
      <c r="B22" s="47" t="s">
        <v>50</v>
      </c>
      <c r="G22" s="57"/>
      <c r="H22" s="41" t="str">
        <f>IF(C5="","",IF(G22="","③回答を選択してください",""))</f>
        <v/>
      </c>
    </row>
    <row r="23" spans="1:13" ht="21.6" customHeight="1" x14ac:dyDescent="0.45"/>
    <row r="24" spans="1:13" ht="21" customHeight="1" x14ac:dyDescent="0.45">
      <c r="B24" s="8" t="s">
        <v>49</v>
      </c>
      <c r="E24" s="41" t="str">
        <f>IF(C26="","",IF(E5=COUNTA(E26:E55),"","エラー：車両登録番号の入力がないか車両台数と数が異なります。"))</f>
        <v/>
      </c>
      <c r="I24" s="41" t="str">
        <f>IF(C26="","",IF(SUM(J10:J14)=COUNTA(I26:I55),"","エラー：製造番号の入力がないか経費として登録された基数と数が異なります。"))</f>
        <v/>
      </c>
    </row>
    <row r="25" spans="1:13" ht="35.4" customHeight="1" x14ac:dyDescent="0.45">
      <c r="A25" s="20"/>
      <c r="B25" s="21" t="s">
        <v>21</v>
      </c>
      <c r="C25" s="23" t="s">
        <v>58</v>
      </c>
      <c r="D25" s="43"/>
      <c r="E25" s="44" t="s">
        <v>53</v>
      </c>
      <c r="F25" s="49" t="s">
        <v>54</v>
      </c>
      <c r="G25" s="49" t="s">
        <v>55</v>
      </c>
      <c r="H25" s="49" t="s">
        <v>56</v>
      </c>
      <c r="I25" s="49" t="s">
        <v>57</v>
      </c>
    </row>
    <row r="26" spans="1:13" ht="19.2" customHeight="1" x14ac:dyDescent="0.45">
      <c r="B26" s="26">
        <v>1</v>
      </c>
      <c r="C26" s="52"/>
      <c r="D26" s="61"/>
      <c r="E26" s="52"/>
      <c r="F26" s="58"/>
      <c r="G26" s="56"/>
      <c r="H26" s="48" t="str">
        <f>IFERROR(VLOOKUP(G26,補助対象機器一覧!$A$4:$G$11,3,FALSE),"")</f>
        <v/>
      </c>
      <c r="I26" s="58"/>
      <c r="J26" s="41" t="str">
        <f>IF(C5="","",IF(I26="","④車両登録番号、製品番号を入力してください",""))</f>
        <v/>
      </c>
    </row>
    <row r="27" spans="1:13" ht="19.2" customHeight="1" x14ac:dyDescent="0.45">
      <c r="B27" s="26">
        <v>2</v>
      </c>
      <c r="C27" s="52"/>
      <c r="D27" s="61"/>
      <c r="E27" s="52"/>
      <c r="F27" s="58"/>
      <c r="G27" s="56"/>
      <c r="H27" s="48" t="str">
        <f>IFERROR(VLOOKUP(G27,補助対象機器一覧!$A$4:$G$11,3,FALSE),"")</f>
        <v/>
      </c>
      <c r="I27" s="58"/>
      <c r="M27" s="9"/>
    </row>
    <row r="28" spans="1:13" ht="19.2" customHeight="1" x14ac:dyDescent="0.45">
      <c r="B28" s="26">
        <v>3</v>
      </c>
      <c r="C28" s="52"/>
      <c r="D28" s="61"/>
      <c r="E28" s="52"/>
      <c r="F28" s="58"/>
      <c r="G28" s="56"/>
      <c r="H28" s="48" t="str">
        <f>IFERROR(VLOOKUP(G28,補助対象機器一覧!$A$4:$G$11,3,FALSE),"")</f>
        <v/>
      </c>
      <c r="I28" s="58"/>
    </row>
    <row r="29" spans="1:13" ht="19.2" customHeight="1" x14ac:dyDescent="0.45">
      <c r="B29" s="26">
        <v>4</v>
      </c>
      <c r="C29" s="52"/>
      <c r="D29" s="61"/>
      <c r="E29" s="52"/>
      <c r="F29" s="58"/>
      <c r="G29" s="56"/>
      <c r="H29" s="48" t="str">
        <f>IFERROR(VLOOKUP(G29,補助対象機器一覧!$A$4:$G$11,3,FALSE),"")</f>
        <v/>
      </c>
      <c r="I29" s="58"/>
    </row>
    <row r="30" spans="1:13" ht="19.2" customHeight="1" x14ac:dyDescent="0.45">
      <c r="B30" s="26">
        <v>5</v>
      </c>
      <c r="C30" s="52"/>
      <c r="D30" s="61"/>
      <c r="E30" s="52"/>
      <c r="F30" s="59"/>
      <c r="G30" s="56"/>
      <c r="H30" s="48" t="str">
        <f>IFERROR(VLOOKUP(G30,補助対象機器一覧!$A$4:$G$11,3,FALSE),"")</f>
        <v/>
      </c>
      <c r="I30" s="58"/>
    </row>
    <row r="31" spans="1:13" ht="19.2" customHeight="1" x14ac:dyDescent="0.45">
      <c r="B31" s="26">
        <v>6</v>
      </c>
      <c r="C31" s="52"/>
      <c r="D31" s="61"/>
      <c r="E31" s="52"/>
      <c r="F31" s="59"/>
      <c r="G31" s="56"/>
      <c r="H31" s="48" t="str">
        <f>IFERROR(VLOOKUP(G31,補助対象機器一覧!$A$4:$G$11,3,FALSE),"")</f>
        <v/>
      </c>
      <c r="I31" s="59"/>
    </row>
    <row r="32" spans="1:13" ht="19.2" customHeight="1" x14ac:dyDescent="0.45">
      <c r="B32" s="26">
        <v>7</v>
      </c>
      <c r="C32" s="52"/>
      <c r="D32" s="61"/>
      <c r="E32" s="52"/>
      <c r="F32" s="59"/>
      <c r="G32" s="56"/>
      <c r="H32" s="48" t="str">
        <f>IFERROR(VLOOKUP(G32,補助対象機器一覧!$A$4:$G$11,3,FALSE),"")</f>
        <v/>
      </c>
      <c r="I32" s="59"/>
    </row>
    <row r="33" spans="2:9" ht="19.2" customHeight="1" x14ac:dyDescent="0.45">
      <c r="B33" s="26">
        <v>8</v>
      </c>
      <c r="C33" s="52"/>
      <c r="D33" s="61"/>
      <c r="E33" s="52"/>
      <c r="F33" s="59"/>
      <c r="G33" s="56"/>
      <c r="H33" s="48" t="str">
        <f>IFERROR(VLOOKUP(G33,補助対象機器一覧!$A$4:$G$11,3,FALSE),"")</f>
        <v/>
      </c>
      <c r="I33" s="59"/>
    </row>
    <row r="34" spans="2:9" ht="19.2" customHeight="1" x14ac:dyDescent="0.45">
      <c r="B34" s="26">
        <v>9</v>
      </c>
      <c r="C34" s="52"/>
      <c r="D34" s="61"/>
      <c r="E34" s="52"/>
      <c r="F34" s="59"/>
      <c r="G34" s="56"/>
      <c r="H34" s="48" t="str">
        <f>IFERROR(VLOOKUP(G34,補助対象機器一覧!$A$4:$G$11,3,FALSE),"")</f>
        <v/>
      </c>
      <c r="I34" s="59"/>
    </row>
    <row r="35" spans="2:9" ht="19.2" customHeight="1" x14ac:dyDescent="0.45">
      <c r="B35" s="26">
        <v>10</v>
      </c>
      <c r="C35" s="52"/>
      <c r="D35" s="61"/>
      <c r="E35" s="52"/>
      <c r="F35" s="59"/>
      <c r="G35" s="56"/>
      <c r="H35" s="48" t="str">
        <f>IFERROR(VLOOKUP(G35,補助対象機器一覧!$A$4:$G$11,3,FALSE),"")</f>
        <v/>
      </c>
      <c r="I35" s="59"/>
    </row>
    <row r="36" spans="2:9" ht="19.2" customHeight="1" x14ac:dyDescent="0.45">
      <c r="B36" s="26">
        <v>11</v>
      </c>
      <c r="C36" s="52"/>
      <c r="D36" s="61"/>
      <c r="E36" s="52"/>
      <c r="F36" s="59"/>
      <c r="G36" s="56"/>
      <c r="H36" s="48" t="str">
        <f>IFERROR(VLOOKUP(G36,補助対象機器一覧!$A$4:$G$11,3,FALSE),"")</f>
        <v/>
      </c>
      <c r="I36" s="59"/>
    </row>
    <row r="37" spans="2:9" ht="19.2" customHeight="1" x14ac:dyDescent="0.45">
      <c r="B37" s="26">
        <v>12</v>
      </c>
      <c r="C37" s="52"/>
      <c r="D37" s="61"/>
      <c r="E37" s="52"/>
      <c r="F37" s="59"/>
      <c r="G37" s="56"/>
      <c r="H37" s="48" t="str">
        <f>IFERROR(VLOOKUP(G37,補助対象機器一覧!$A$4:$G$11,3,FALSE),"")</f>
        <v/>
      </c>
      <c r="I37" s="59"/>
    </row>
    <row r="38" spans="2:9" ht="19.2" customHeight="1" x14ac:dyDescent="0.45">
      <c r="B38" s="26">
        <v>13</v>
      </c>
      <c r="C38" s="52"/>
      <c r="D38" s="61"/>
      <c r="E38" s="52"/>
      <c r="F38" s="59"/>
      <c r="G38" s="56"/>
      <c r="H38" s="48" t="str">
        <f>IFERROR(VLOOKUP(G38,補助対象機器一覧!$A$4:$G$11,3,FALSE),"")</f>
        <v/>
      </c>
      <c r="I38" s="59"/>
    </row>
    <row r="39" spans="2:9" ht="19.2" customHeight="1" x14ac:dyDescent="0.45">
      <c r="B39" s="26">
        <v>14</v>
      </c>
      <c r="C39" s="52"/>
      <c r="D39" s="61"/>
      <c r="E39" s="52"/>
      <c r="F39" s="59"/>
      <c r="G39" s="56"/>
      <c r="H39" s="48" t="str">
        <f>IFERROR(VLOOKUP(G39,補助対象機器一覧!$A$4:$G$11,3,FALSE),"")</f>
        <v/>
      </c>
      <c r="I39" s="59"/>
    </row>
    <row r="40" spans="2:9" ht="19.2" customHeight="1" x14ac:dyDescent="0.45">
      <c r="B40" s="26">
        <v>15</v>
      </c>
      <c r="C40" s="52"/>
      <c r="D40" s="61"/>
      <c r="E40" s="52"/>
      <c r="F40" s="59"/>
      <c r="G40" s="56"/>
      <c r="H40" s="48" t="str">
        <f>IFERROR(VLOOKUP(G40,補助対象機器一覧!$A$4:$G$11,3,FALSE),"")</f>
        <v/>
      </c>
      <c r="I40" s="59"/>
    </row>
    <row r="41" spans="2:9" ht="19.2" customHeight="1" x14ac:dyDescent="0.45">
      <c r="B41" s="26">
        <v>16</v>
      </c>
      <c r="C41" s="52"/>
      <c r="D41" s="61"/>
      <c r="E41" s="52"/>
      <c r="F41" s="59"/>
      <c r="G41" s="56"/>
      <c r="H41" s="48" t="str">
        <f>IFERROR(VLOOKUP(G41,補助対象機器一覧!$A$4:$G$11,3,FALSE),"")</f>
        <v/>
      </c>
      <c r="I41" s="59"/>
    </row>
    <row r="42" spans="2:9" ht="19.2" customHeight="1" x14ac:dyDescent="0.45">
      <c r="B42" s="26">
        <v>17</v>
      </c>
      <c r="C42" s="52"/>
      <c r="D42" s="61"/>
      <c r="E42" s="52"/>
      <c r="F42" s="59"/>
      <c r="G42" s="56"/>
      <c r="H42" s="48" t="str">
        <f>IFERROR(VLOOKUP(G42,補助対象機器一覧!$A$4:$G$11,3,FALSE),"")</f>
        <v/>
      </c>
      <c r="I42" s="59"/>
    </row>
    <row r="43" spans="2:9" ht="19.2" customHeight="1" x14ac:dyDescent="0.45">
      <c r="B43" s="26">
        <v>18</v>
      </c>
      <c r="C43" s="52"/>
      <c r="D43" s="61"/>
      <c r="E43" s="52"/>
      <c r="F43" s="59"/>
      <c r="G43" s="56"/>
      <c r="H43" s="48" t="str">
        <f>IFERROR(VLOOKUP(G43,補助対象機器一覧!$A$4:$G$11,3,FALSE),"")</f>
        <v/>
      </c>
      <c r="I43" s="59"/>
    </row>
    <row r="44" spans="2:9" ht="19.2" customHeight="1" x14ac:dyDescent="0.45">
      <c r="B44" s="26">
        <v>19</v>
      </c>
      <c r="C44" s="52"/>
      <c r="D44" s="61"/>
      <c r="E44" s="52"/>
      <c r="F44" s="59"/>
      <c r="G44" s="56"/>
      <c r="H44" s="48" t="str">
        <f>IFERROR(VLOOKUP(G44,補助対象機器一覧!$A$4:$G$11,3,FALSE),"")</f>
        <v/>
      </c>
      <c r="I44" s="59"/>
    </row>
    <row r="45" spans="2:9" ht="19.2" customHeight="1" x14ac:dyDescent="0.45">
      <c r="B45" s="26">
        <v>20</v>
      </c>
      <c r="C45" s="52"/>
      <c r="D45" s="61"/>
      <c r="E45" s="52"/>
      <c r="F45" s="59"/>
      <c r="G45" s="56"/>
      <c r="H45" s="48" t="str">
        <f>IFERROR(VLOOKUP(G45,補助対象機器一覧!$A$4:$G$11,3,FALSE),"")</f>
        <v/>
      </c>
      <c r="I45" s="59"/>
    </row>
    <row r="46" spans="2:9" ht="19.2" customHeight="1" x14ac:dyDescent="0.45">
      <c r="B46" s="26">
        <v>21</v>
      </c>
      <c r="C46" s="52"/>
      <c r="D46" s="61"/>
      <c r="E46" s="52"/>
      <c r="F46" s="59"/>
      <c r="G46" s="56"/>
      <c r="H46" s="48" t="str">
        <f>IFERROR(VLOOKUP(G46,補助対象機器一覧!$A$4:$G$11,3,FALSE),"")</f>
        <v/>
      </c>
      <c r="I46" s="59"/>
    </row>
    <row r="47" spans="2:9" ht="19.2" customHeight="1" x14ac:dyDescent="0.45">
      <c r="B47" s="26">
        <v>22</v>
      </c>
      <c r="C47" s="52"/>
      <c r="D47" s="61"/>
      <c r="E47" s="52"/>
      <c r="F47" s="59"/>
      <c r="G47" s="56"/>
      <c r="H47" s="48" t="str">
        <f>IFERROR(VLOOKUP(G47,補助対象機器一覧!$A$4:$G$11,3,FALSE),"")</f>
        <v/>
      </c>
      <c r="I47" s="59"/>
    </row>
    <row r="48" spans="2:9" ht="19.2" customHeight="1" x14ac:dyDescent="0.45">
      <c r="B48" s="26">
        <v>23</v>
      </c>
      <c r="C48" s="52"/>
      <c r="D48" s="61"/>
      <c r="E48" s="52"/>
      <c r="F48" s="59"/>
      <c r="G48" s="56"/>
      <c r="H48" s="48" t="str">
        <f>IFERROR(VLOOKUP(G48,補助対象機器一覧!$A$4:$G$11,3,FALSE),"")</f>
        <v/>
      </c>
      <c r="I48" s="59"/>
    </row>
    <row r="49" spans="2:9" ht="19.2" customHeight="1" x14ac:dyDescent="0.45">
      <c r="B49" s="26">
        <v>24</v>
      </c>
      <c r="C49" s="52"/>
      <c r="D49" s="61"/>
      <c r="E49" s="52"/>
      <c r="F49" s="59"/>
      <c r="G49" s="56"/>
      <c r="H49" s="48" t="str">
        <f>IFERROR(VLOOKUP(G49,補助対象機器一覧!$A$4:$G$11,3,FALSE),"")</f>
        <v/>
      </c>
      <c r="I49" s="59"/>
    </row>
    <row r="50" spans="2:9" ht="19.2" customHeight="1" x14ac:dyDescent="0.45">
      <c r="B50" s="26">
        <v>25</v>
      </c>
      <c r="C50" s="52"/>
      <c r="D50" s="61"/>
      <c r="E50" s="52"/>
      <c r="F50" s="59"/>
      <c r="G50" s="56"/>
      <c r="H50" s="48" t="str">
        <f>IFERROR(VLOOKUP(G50,補助対象機器一覧!$A$4:$G$11,3,FALSE),"")</f>
        <v/>
      </c>
      <c r="I50" s="59"/>
    </row>
    <row r="51" spans="2:9" ht="19.2" customHeight="1" x14ac:dyDescent="0.45">
      <c r="B51" s="26">
        <v>26</v>
      </c>
      <c r="C51" s="52"/>
      <c r="D51" s="61"/>
      <c r="E51" s="52"/>
      <c r="F51" s="59"/>
      <c r="G51" s="56"/>
      <c r="H51" s="48" t="str">
        <f>IFERROR(VLOOKUP(G51,補助対象機器一覧!$A$4:$G$11,3,FALSE),"")</f>
        <v/>
      </c>
      <c r="I51" s="59"/>
    </row>
    <row r="52" spans="2:9" ht="19.2" customHeight="1" x14ac:dyDescent="0.45">
      <c r="B52" s="26">
        <v>27</v>
      </c>
      <c r="C52" s="52"/>
      <c r="D52" s="61"/>
      <c r="E52" s="52"/>
      <c r="F52" s="59"/>
      <c r="G52" s="56"/>
      <c r="H52" s="48" t="str">
        <f>IFERROR(VLOOKUP(G52,補助対象機器一覧!$A$4:$G$11,3,FALSE),"")</f>
        <v/>
      </c>
      <c r="I52" s="59"/>
    </row>
    <row r="53" spans="2:9" ht="19.2" customHeight="1" x14ac:dyDescent="0.45">
      <c r="B53" s="26">
        <v>28</v>
      </c>
      <c r="C53" s="52"/>
      <c r="D53" s="61"/>
      <c r="E53" s="52"/>
      <c r="F53" s="59"/>
      <c r="G53" s="56"/>
      <c r="H53" s="48" t="str">
        <f>IFERROR(VLOOKUP(G53,補助対象機器一覧!$A$4:$G$11,3,FALSE),"")</f>
        <v/>
      </c>
      <c r="I53" s="59"/>
    </row>
    <row r="54" spans="2:9" ht="19.2" customHeight="1" x14ac:dyDescent="0.45">
      <c r="B54" s="26">
        <v>29</v>
      </c>
      <c r="C54" s="52"/>
      <c r="D54" s="61"/>
      <c r="E54" s="52"/>
      <c r="F54" s="59"/>
      <c r="G54" s="56"/>
      <c r="H54" s="48" t="str">
        <f>IFERROR(VLOOKUP(G54,補助対象機器一覧!$A$4:$G$11,3,FALSE),"")</f>
        <v/>
      </c>
      <c r="I54" s="59"/>
    </row>
    <row r="55" spans="2:9" ht="19.2" customHeight="1" x14ac:dyDescent="0.45">
      <c r="B55" s="26">
        <v>30</v>
      </c>
      <c r="C55" s="52"/>
      <c r="D55" s="61"/>
      <c r="E55" s="52"/>
      <c r="F55" s="59"/>
      <c r="G55" s="56"/>
      <c r="H55" s="48" t="str">
        <f>IFERROR(VLOOKUP(G55,補助対象機器一覧!$A$4:$G$11,3,FALSE),"")</f>
        <v/>
      </c>
      <c r="I55" s="59"/>
    </row>
    <row r="56" spans="2:9" ht="19.2" customHeight="1" x14ac:dyDescent="0.45">
      <c r="B56" s="26">
        <v>31</v>
      </c>
      <c r="C56" s="52"/>
      <c r="D56" s="61"/>
      <c r="E56" s="52"/>
      <c r="F56" s="59"/>
      <c r="G56" s="56"/>
      <c r="H56" s="48" t="str">
        <f>IFERROR(VLOOKUP(G56,補助対象機器一覧!$A$4:$G$11,3,FALSE),"")</f>
        <v/>
      </c>
      <c r="I56" s="59"/>
    </row>
    <row r="57" spans="2:9" ht="19.2" customHeight="1" x14ac:dyDescent="0.45">
      <c r="B57" s="26">
        <v>32</v>
      </c>
      <c r="C57" s="52"/>
      <c r="D57" s="61"/>
      <c r="E57" s="52"/>
      <c r="F57" s="59"/>
      <c r="G57" s="56"/>
      <c r="H57" s="48" t="str">
        <f>IFERROR(VLOOKUP(G57,補助対象機器一覧!$A$4:$G$11,3,FALSE),"")</f>
        <v/>
      </c>
      <c r="I57" s="59"/>
    </row>
    <row r="58" spans="2:9" ht="19.2" customHeight="1" x14ac:dyDescent="0.45">
      <c r="B58" s="26">
        <v>33</v>
      </c>
      <c r="C58" s="52"/>
      <c r="D58" s="61"/>
      <c r="E58" s="52"/>
      <c r="F58" s="59"/>
      <c r="G58" s="56"/>
      <c r="H58" s="48" t="str">
        <f>IFERROR(VLOOKUP(G58,補助対象機器一覧!$A$4:$G$11,3,FALSE),"")</f>
        <v/>
      </c>
      <c r="I58" s="59"/>
    </row>
    <row r="59" spans="2:9" ht="19.2" customHeight="1" x14ac:dyDescent="0.45">
      <c r="B59" s="26">
        <v>34</v>
      </c>
      <c r="C59" s="52"/>
      <c r="D59" s="61"/>
      <c r="E59" s="52"/>
      <c r="F59" s="59"/>
      <c r="G59" s="56"/>
      <c r="H59" s="48" t="str">
        <f>IFERROR(VLOOKUP(G59,補助対象機器一覧!$A$4:$G$11,3,FALSE),"")</f>
        <v/>
      </c>
      <c r="I59" s="59"/>
    </row>
    <row r="60" spans="2:9" ht="19.2" customHeight="1" x14ac:dyDescent="0.45">
      <c r="B60" s="26">
        <v>35</v>
      </c>
      <c r="C60" s="52"/>
      <c r="D60" s="61"/>
      <c r="E60" s="52"/>
      <c r="F60" s="59"/>
      <c r="G60" s="56"/>
      <c r="H60" s="48" t="str">
        <f>IFERROR(VLOOKUP(G60,補助対象機器一覧!$A$4:$G$11,3,FALSE),"")</f>
        <v/>
      </c>
      <c r="I60" s="59"/>
    </row>
    <row r="61" spans="2:9" ht="19.2" customHeight="1" x14ac:dyDescent="0.45">
      <c r="B61" s="26">
        <v>36</v>
      </c>
      <c r="C61" s="52"/>
      <c r="D61" s="61"/>
      <c r="E61" s="52"/>
      <c r="F61" s="59"/>
      <c r="G61" s="56"/>
      <c r="H61" s="48" t="str">
        <f>IFERROR(VLOOKUP(G61,補助対象機器一覧!$A$4:$G$11,3,FALSE),"")</f>
        <v/>
      </c>
      <c r="I61" s="59"/>
    </row>
    <row r="62" spans="2:9" ht="19.2" customHeight="1" x14ac:dyDescent="0.45">
      <c r="B62" s="26">
        <v>37</v>
      </c>
      <c r="C62" s="52"/>
      <c r="D62" s="61"/>
      <c r="E62" s="52"/>
      <c r="F62" s="59"/>
      <c r="G62" s="56"/>
      <c r="H62" s="48" t="str">
        <f>IFERROR(VLOOKUP(G62,補助対象機器一覧!$A$4:$G$11,3,FALSE),"")</f>
        <v/>
      </c>
      <c r="I62" s="59"/>
    </row>
    <row r="63" spans="2:9" ht="19.2" customHeight="1" x14ac:dyDescent="0.45">
      <c r="B63" s="26">
        <v>38</v>
      </c>
      <c r="C63" s="52"/>
      <c r="D63" s="61"/>
      <c r="E63" s="52"/>
      <c r="F63" s="59"/>
      <c r="G63" s="56"/>
      <c r="H63" s="48" t="str">
        <f>IFERROR(VLOOKUP(G63,補助対象機器一覧!$A$4:$G$11,3,FALSE),"")</f>
        <v/>
      </c>
      <c r="I63" s="59"/>
    </row>
    <row r="64" spans="2:9" ht="19.2" customHeight="1" x14ac:dyDescent="0.45">
      <c r="B64" s="26">
        <v>39</v>
      </c>
      <c r="C64" s="52"/>
      <c r="D64" s="61"/>
      <c r="E64" s="52"/>
      <c r="F64" s="59"/>
      <c r="G64" s="56"/>
      <c r="H64" s="48" t="str">
        <f>IFERROR(VLOOKUP(G64,補助対象機器一覧!$A$4:$G$11,3,FALSE),"")</f>
        <v/>
      </c>
      <c r="I64" s="59"/>
    </row>
    <row r="65" spans="2:9" ht="19.2" customHeight="1" x14ac:dyDescent="0.45">
      <c r="B65" s="26">
        <v>40</v>
      </c>
      <c r="C65" s="52"/>
      <c r="D65" s="61"/>
      <c r="E65" s="52"/>
      <c r="F65" s="59"/>
      <c r="G65" s="56"/>
      <c r="H65" s="48" t="str">
        <f>IFERROR(VLOOKUP(G65,補助対象機器一覧!$A$4:$G$11,3,FALSE),"")</f>
        <v/>
      </c>
      <c r="I65" s="59"/>
    </row>
    <row r="66" spans="2:9" ht="19.2" customHeight="1" x14ac:dyDescent="0.45">
      <c r="B66" s="26">
        <v>41</v>
      </c>
      <c r="C66" s="52"/>
      <c r="D66" s="61"/>
      <c r="E66" s="52"/>
      <c r="F66" s="59"/>
      <c r="G66" s="56"/>
      <c r="H66" s="48" t="str">
        <f>IFERROR(VLOOKUP(G66,補助対象機器一覧!$A$4:$G$11,3,FALSE),"")</f>
        <v/>
      </c>
      <c r="I66" s="59"/>
    </row>
    <row r="67" spans="2:9" ht="19.2" customHeight="1" x14ac:dyDescent="0.45">
      <c r="B67" s="26">
        <v>42</v>
      </c>
      <c r="C67" s="52"/>
      <c r="D67" s="61"/>
      <c r="E67" s="52"/>
      <c r="F67" s="59"/>
      <c r="G67" s="56"/>
      <c r="H67" s="48" t="str">
        <f>IFERROR(VLOOKUP(G67,補助対象機器一覧!$A$4:$G$11,3,FALSE),"")</f>
        <v/>
      </c>
      <c r="I67" s="59"/>
    </row>
    <row r="68" spans="2:9" ht="19.2" customHeight="1" x14ac:dyDescent="0.45">
      <c r="B68" s="26">
        <v>43</v>
      </c>
      <c r="C68" s="52"/>
      <c r="D68" s="61"/>
      <c r="E68" s="52"/>
      <c r="F68" s="59"/>
      <c r="G68" s="56"/>
      <c r="H68" s="48" t="str">
        <f>IFERROR(VLOOKUP(G68,補助対象機器一覧!$A$4:$G$11,3,FALSE),"")</f>
        <v/>
      </c>
      <c r="I68" s="59"/>
    </row>
    <row r="69" spans="2:9" ht="19.2" customHeight="1" x14ac:dyDescent="0.45">
      <c r="B69" s="26">
        <v>44</v>
      </c>
      <c r="C69" s="52"/>
      <c r="D69" s="61"/>
      <c r="E69" s="52"/>
      <c r="F69" s="59"/>
      <c r="G69" s="56"/>
      <c r="H69" s="48" t="str">
        <f>IFERROR(VLOOKUP(G69,補助対象機器一覧!$A$4:$G$11,3,FALSE),"")</f>
        <v/>
      </c>
      <c r="I69" s="59"/>
    </row>
    <row r="70" spans="2:9" ht="19.2" customHeight="1" x14ac:dyDescent="0.45">
      <c r="B70" s="26">
        <v>45</v>
      </c>
      <c r="C70" s="52"/>
      <c r="D70" s="61"/>
      <c r="E70" s="52"/>
      <c r="F70" s="59"/>
      <c r="G70" s="56"/>
      <c r="H70" s="48" t="str">
        <f>IFERROR(VLOOKUP(G70,補助対象機器一覧!$A$4:$G$11,3,FALSE),"")</f>
        <v/>
      </c>
      <c r="I70" s="59"/>
    </row>
    <row r="71" spans="2:9" ht="19.2" customHeight="1" x14ac:dyDescent="0.45">
      <c r="B71" s="26">
        <v>46</v>
      </c>
      <c r="C71" s="52"/>
      <c r="D71" s="61"/>
      <c r="E71" s="52"/>
      <c r="F71" s="59"/>
      <c r="G71" s="56"/>
      <c r="H71" s="48" t="str">
        <f>IFERROR(VLOOKUP(G71,補助対象機器一覧!$A$4:$G$11,3,FALSE),"")</f>
        <v/>
      </c>
      <c r="I71" s="59"/>
    </row>
    <row r="72" spans="2:9" ht="19.2" customHeight="1" x14ac:dyDescent="0.45">
      <c r="B72" s="26">
        <v>47</v>
      </c>
      <c r="C72" s="52"/>
      <c r="D72" s="61"/>
      <c r="E72" s="52"/>
      <c r="F72" s="59"/>
      <c r="G72" s="56"/>
      <c r="H72" s="48" t="str">
        <f>IFERROR(VLOOKUP(G72,補助対象機器一覧!$A$4:$G$11,3,FALSE),"")</f>
        <v/>
      </c>
      <c r="I72" s="59"/>
    </row>
    <row r="73" spans="2:9" ht="19.2" customHeight="1" x14ac:dyDescent="0.45">
      <c r="B73" s="26">
        <v>48</v>
      </c>
      <c r="C73" s="52"/>
      <c r="D73" s="61"/>
      <c r="E73" s="52"/>
      <c r="F73" s="59"/>
      <c r="G73" s="56"/>
      <c r="H73" s="48" t="str">
        <f>IFERROR(VLOOKUP(G73,補助対象機器一覧!$A$4:$G$11,3,FALSE),"")</f>
        <v/>
      </c>
      <c r="I73" s="59"/>
    </row>
    <row r="74" spans="2:9" ht="19.2" customHeight="1" x14ac:dyDescent="0.45">
      <c r="B74" s="26">
        <v>49</v>
      </c>
      <c r="C74" s="52"/>
      <c r="D74" s="61"/>
      <c r="E74" s="52"/>
      <c r="F74" s="59"/>
      <c r="G74" s="56"/>
      <c r="H74" s="48" t="str">
        <f>IFERROR(VLOOKUP(G74,補助対象機器一覧!$A$4:$G$11,3,FALSE),"")</f>
        <v/>
      </c>
      <c r="I74" s="59"/>
    </row>
    <row r="75" spans="2:9" ht="19.2" customHeight="1" x14ac:dyDescent="0.45">
      <c r="B75" s="26">
        <v>50</v>
      </c>
      <c r="C75" s="52"/>
      <c r="D75" s="61"/>
      <c r="E75" s="52"/>
      <c r="F75" s="59"/>
      <c r="G75" s="56"/>
      <c r="H75" s="48" t="str">
        <f>IFERROR(VLOOKUP(G75,補助対象機器一覧!$A$4:$G$11,3,FALSE),"")</f>
        <v/>
      </c>
      <c r="I75" s="59"/>
    </row>
  </sheetData>
  <sheetProtection algorithmName="SHA-512" hashValue="qMuompShYX7okqiA1VC6l+zZsfq5yvSiRfCdqtuNuMQ9CooyPvPSr5lK05cW+QUN2I1mOJDENGzAGtY896AS8g==" saltValue="qvSjLZcEqo1Nl9iiQ9Qg7g==" spinCount="100000" sheet="1" objects="1" scenarios="1" selectLockedCells="1"/>
  <phoneticPr fontId="1"/>
  <dataValidations count="3">
    <dataValidation type="list" allowBlank="1" showInputMessage="1" showErrorMessage="1" sqref="C10:C14" xr:uid="{88B1B0F4-D854-4795-B52B-E4C0FCD0B604}">
      <formula1>"車輪脱落予兆検知装置（後付け）の導入"</formula1>
    </dataValidation>
    <dataValidation type="list" allowBlank="1" showInputMessage="1" showErrorMessage="1" sqref="C5" xr:uid="{28CB099B-B4FE-4D21-9A1A-05907624EFD6}">
      <formula1>"貸切バス事業者以外の中小企業,貸切バス事業者"</formula1>
    </dataValidation>
    <dataValidation type="list" allowBlank="1" showInputMessage="1" showErrorMessage="1" sqref="G22" xr:uid="{0A53C33A-2177-4684-850A-517F1B2745D7}">
      <formula1>"はい,いいえ"</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C1357F3-B9CB-4D38-9AB6-14FABD6E1F1D}">
          <x14:formula1>
            <xm:f>補助対象機器一覧!$A$4:$A$11</xm:f>
          </x14:formula1>
          <xm:sqref>D10:D14 G26:G75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B69CF-0192-4D3E-85CA-0D29FE59C020}">
  <dimension ref="A1:K15"/>
  <sheetViews>
    <sheetView workbookViewId="0">
      <selection activeCell="B10" sqref="B10:B11"/>
    </sheetView>
  </sheetViews>
  <sheetFormatPr defaultRowHeight="15" x14ac:dyDescent="0.45"/>
  <cols>
    <col min="1" max="1" width="7.3984375" style="1" customWidth="1"/>
    <col min="2" max="2" width="50" style="1" customWidth="1"/>
    <col min="3" max="3" width="12" style="1" customWidth="1"/>
    <col min="4" max="4" width="25.09765625" style="1" customWidth="1"/>
    <col min="5" max="5" width="15" style="1" customWidth="1"/>
    <col min="6" max="6" width="9.19921875" style="1" customWidth="1"/>
    <col min="7" max="7" width="8.8984375" style="1" customWidth="1"/>
    <col min="8" max="8" width="8.796875" style="1"/>
    <col min="9" max="9" width="24.19921875" style="1" customWidth="1"/>
    <col min="10" max="16384" width="8.796875" style="1"/>
  </cols>
  <sheetData>
    <row r="1" spans="1:11" x14ac:dyDescent="0.45">
      <c r="A1" s="1" t="s">
        <v>14</v>
      </c>
      <c r="B1" s="2">
        <v>46006</v>
      </c>
    </row>
    <row r="3" spans="1:11" x14ac:dyDescent="0.45">
      <c r="A3" s="5" t="s">
        <v>11</v>
      </c>
      <c r="B3" s="3" t="s">
        <v>5</v>
      </c>
      <c r="C3" s="3" t="s">
        <v>6</v>
      </c>
      <c r="D3" s="3" t="s">
        <v>7</v>
      </c>
      <c r="E3" s="3" t="s">
        <v>8</v>
      </c>
      <c r="F3" s="3" t="s">
        <v>9</v>
      </c>
      <c r="G3" s="3" t="s">
        <v>10</v>
      </c>
      <c r="I3" s="39" t="s">
        <v>43</v>
      </c>
      <c r="J3" s="39" t="s">
        <v>31</v>
      </c>
      <c r="K3" s="39" t="s">
        <v>44</v>
      </c>
    </row>
    <row r="4" spans="1:11" x14ac:dyDescent="0.45">
      <c r="A4" s="5">
        <v>1</v>
      </c>
      <c r="B4" s="3" t="s">
        <v>22</v>
      </c>
      <c r="C4" s="3" t="s">
        <v>12</v>
      </c>
      <c r="D4" s="3" t="s">
        <v>13</v>
      </c>
      <c r="E4" s="4"/>
      <c r="F4" s="3" t="s">
        <v>15</v>
      </c>
      <c r="G4" s="3"/>
      <c r="I4" s="30" t="s">
        <v>23</v>
      </c>
      <c r="J4" s="40">
        <v>0.5</v>
      </c>
      <c r="K4" s="30">
        <v>50000</v>
      </c>
    </row>
    <row r="5" spans="1:11" x14ac:dyDescent="0.45">
      <c r="A5" s="5">
        <v>2</v>
      </c>
      <c r="B5" s="3" t="s">
        <v>17</v>
      </c>
      <c r="C5" s="3" t="s">
        <v>18</v>
      </c>
      <c r="D5" s="3" t="s">
        <v>19</v>
      </c>
      <c r="E5" s="3"/>
      <c r="F5" s="3"/>
      <c r="G5" s="3"/>
      <c r="I5" s="30" t="s">
        <v>42</v>
      </c>
      <c r="J5" s="40">
        <v>0.33333333333333331</v>
      </c>
      <c r="K5" s="30">
        <v>33000</v>
      </c>
    </row>
    <row r="6" spans="1:11" x14ac:dyDescent="0.45">
      <c r="A6" s="5"/>
      <c r="B6" s="3"/>
      <c r="C6" s="3"/>
      <c r="D6" s="3"/>
      <c r="E6" s="3"/>
      <c r="F6" s="3"/>
      <c r="G6" s="3"/>
    </row>
    <row r="7" spans="1:11" x14ac:dyDescent="0.45">
      <c r="A7" s="5"/>
      <c r="B7" s="3"/>
      <c r="C7" s="3"/>
      <c r="D7" s="3"/>
      <c r="E7" s="3"/>
      <c r="F7" s="3"/>
      <c r="G7" s="3"/>
    </row>
    <row r="8" spans="1:11" x14ac:dyDescent="0.45">
      <c r="A8" s="5"/>
      <c r="B8" s="3"/>
      <c r="C8" s="3"/>
      <c r="D8" s="3"/>
      <c r="E8" s="3"/>
      <c r="F8" s="3"/>
      <c r="G8" s="3"/>
    </row>
    <row r="9" spans="1:11" x14ac:dyDescent="0.45">
      <c r="A9" s="5"/>
      <c r="B9" s="3"/>
      <c r="C9" s="3"/>
      <c r="D9" s="3"/>
      <c r="E9" s="3"/>
      <c r="F9" s="3"/>
      <c r="G9" s="3"/>
    </row>
    <row r="10" spans="1:11" x14ac:dyDescent="0.45">
      <c r="A10" s="5"/>
      <c r="B10" s="3"/>
      <c r="C10" s="3"/>
      <c r="D10" s="3"/>
      <c r="E10" s="3"/>
      <c r="F10" s="3"/>
      <c r="G10" s="3"/>
    </row>
    <row r="11" spans="1:11" x14ac:dyDescent="0.45">
      <c r="A11" s="5"/>
      <c r="B11" s="3"/>
      <c r="C11" s="3"/>
      <c r="D11" s="3"/>
      <c r="E11" s="3"/>
      <c r="F11" s="3"/>
      <c r="G11" s="3"/>
    </row>
    <row r="14" spans="1:11" x14ac:dyDescent="0.45">
      <c r="C14" s="1" t="s">
        <v>16</v>
      </c>
    </row>
    <row r="15" spans="1:11" x14ac:dyDescent="0.45">
      <c r="C15" s="1">
        <v>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ASV経費使用明細書</vt:lpstr>
      <vt:lpstr>補助対象機器一覧</vt:lpstr>
    </vt:vector>
  </TitlesOfParts>
  <Company>TOPPAN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大介 田中</dc:creator>
  <cp:lastModifiedBy>大介 田中</cp:lastModifiedBy>
  <dcterms:created xsi:type="dcterms:W3CDTF">2025-11-28T06:06:17Z</dcterms:created>
  <dcterms:modified xsi:type="dcterms:W3CDTF">2025-12-11T10:13:03Z</dcterms:modified>
</cp:coreProperties>
</file>